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ip\Documents\Aktiv ravnatelja\Zaduženja\"/>
    </mc:Choice>
  </mc:AlternateContent>
  <bookViews>
    <workbookView xWindow="0" yWindow="0" windowWidth="20490" windowHeight="7755"/>
  </bookViews>
  <sheets>
    <sheet name="PREDMETNA NASTAVA" sheetId="100" r:id="rId1"/>
    <sheet name="IZRAČUN GODIŠNJEG BROJA SATI" sheetId="101" r:id="rId2"/>
  </sheets>
  <calcPr calcId="162913"/>
</workbook>
</file>

<file path=xl/calcChain.xml><?xml version="1.0" encoding="utf-8"?>
<calcChain xmlns="http://schemas.openxmlformats.org/spreadsheetml/2006/main">
  <c r="C17" i="101" l="1"/>
  <c r="D8" i="101"/>
  <c r="D5" i="101"/>
  <c r="D16" i="101" s="1"/>
  <c r="D13" i="101" l="1"/>
  <c r="D15" i="101"/>
  <c r="D14" i="101"/>
  <c r="D90" i="100"/>
  <c r="B89" i="100"/>
  <c r="D82" i="100"/>
  <c r="B78" i="100"/>
  <c r="B77" i="100"/>
  <c r="B76" i="100"/>
  <c r="E70" i="100"/>
  <c r="F70" i="100" s="1"/>
  <c r="F60" i="100"/>
  <c r="E60" i="100"/>
  <c r="F59" i="100"/>
  <c r="E59" i="100"/>
  <c r="F57" i="100"/>
  <c r="E57" i="100"/>
  <c r="D54" i="100"/>
  <c r="F52" i="100"/>
  <c r="F51" i="100"/>
  <c r="F50" i="100"/>
  <c r="F49" i="100"/>
  <c r="F48" i="100"/>
  <c r="F47" i="100"/>
  <c r="F46" i="100"/>
  <c r="F45" i="100"/>
  <c r="F44" i="100"/>
  <c r="F43" i="100"/>
  <c r="F42" i="100"/>
  <c r="F41" i="100"/>
  <c r="F40" i="100"/>
  <c r="F39" i="100"/>
  <c r="F38" i="100"/>
  <c r="F35" i="100"/>
  <c r="F34" i="100"/>
  <c r="F33" i="100"/>
  <c r="F32" i="100"/>
  <c r="F31" i="100"/>
  <c r="E30" i="100"/>
  <c r="E58" i="100" s="1"/>
  <c r="F58" i="100" s="1"/>
  <c r="C30" i="100"/>
  <c r="F29" i="100"/>
  <c r="F28" i="100"/>
  <c r="B21" i="100"/>
  <c r="C15" i="100"/>
  <c r="D17" i="101" l="1"/>
  <c r="E71" i="100"/>
  <c r="F71" i="100" s="1"/>
  <c r="F30" i="100"/>
  <c r="F36" i="100" s="1"/>
  <c r="F53" i="100" s="1"/>
  <c r="E36" i="100"/>
  <c r="E53" i="100" s="1"/>
  <c r="E61" i="100" l="1"/>
  <c r="F61" i="100" l="1"/>
  <c r="F62" i="100" s="1"/>
  <c r="E62" i="100"/>
  <c r="E67" i="100" l="1"/>
  <c r="E73" i="100"/>
  <c r="F65" i="100"/>
  <c r="F67" i="100" s="1"/>
  <c r="F73" i="100" l="1"/>
</calcChain>
</file>

<file path=xl/comments1.xml><?xml version="1.0" encoding="utf-8"?>
<comments xmlns="http://schemas.openxmlformats.org/spreadsheetml/2006/main">
  <authors>
    <author>Ravnatelj-PC</author>
  </authors>
  <commentList>
    <comment ref="E25" authorId="0" shapeId="0">
      <text>
        <r>
          <rPr>
            <sz val="9"/>
            <color indexed="81"/>
            <rFont val="Tahoma"/>
            <family val="2"/>
            <charset val="238"/>
          </rPr>
          <t>Unesite broj nastavnih tjedana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Unesite ukupan godišnji broj sati rada (bez prekovremenog rada) koji možete izračunati na listu(kartici) IZRAČUN GODIŠNJEG BROJA SATI </t>
        </r>
      </text>
    </comment>
  </commentList>
</comments>
</file>

<file path=xl/comments2.xml><?xml version="1.0" encoding="utf-8"?>
<comments xmlns="http://schemas.openxmlformats.org/spreadsheetml/2006/main">
  <authors>
    <author>Ravnatelj-PC</author>
  </authors>
  <commentList>
    <comment ref="D17" authorId="0" shapeId="0">
      <text>
        <r>
          <rPr>
            <sz val="9"/>
            <color indexed="81"/>
            <rFont val="Tahoma"/>
            <family val="2"/>
            <charset val="238"/>
          </rPr>
          <t>Ukupan godišnji broj sati rada.</t>
        </r>
      </text>
    </comment>
  </commentList>
</comments>
</file>

<file path=xl/sharedStrings.xml><?xml version="1.0" encoding="utf-8"?>
<sst xmlns="http://schemas.openxmlformats.org/spreadsheetml/2006/main" count="157" uniqueCount="131">
  <si>
    <t>OSTALI POSLOVI</t>
  </si>
  <si>
    <t>Ostali poslovi razrednika</t>
  </si>
  <si>
    <t>OSNOVICA ZA IZRAČUN RADNOG VREMENA</t>
  </si>
  <si>
    <t>Satničar (čl. 7. stavak 2. Pravilnika)</t>
  </si>
  <si>
    <t>SATI TJEDNO</t>
  </si>
  <si>
    <t>OSNOVNA ŠKOLA DRENJE</t>
  </si>
  <si>
    <t>ŠIFRA ŠKOLE: 14-397001</t>
  </si>
  <si>
    <t>KLASA: 602-02/20-04/01</t>
  </si>
  <si>
    <t>URBROJ: 2121-18-01-20-1</t>
  </si>
  <si>
    <t>U Drenju 30. rujna 2020.</t>
  </si>
  <si>
    <t>Na temelju članka 104. Zakona o odgoju i obrazovanju u osnovnoj i srednjoj školi (Narodne novine, broj 87/08,  86/09, 92/10, 105/10, 90/11, 5/12, 16/12, 86/12, 126/12, 94/13, 152/14, 7/17, 68/18, 98/19 i 64/20), članka 9. stavka 6. Pravilnika o tjednim radnim obvezama učitelja i stručnih suradnika u osnovnoj školi (Narodne novine, broj 34/14, 40/14, 103/14 i 102/19) i Kolektivnog ugovora za zaposlenike u osnovnoškolskim ustanovama (Narodne novine, broj 51/18) ravnatelj škole donosi:</t>
  </si>
  <si>
    <t>ODLUKU</t>
  </si>
  <si>
    <t>o tjednom i godišnjem zaduženju u školskoj godini</t>
  </si>
  <si>
    <t>2020. / 2021.</t>
  </si>
  <si>
    <t>1.</t>
  </si>
  <si>
    <t>prof. tjelesne i zdravstvene kulture</t>
  </si>
  <si>
    <t>VSS</t>
  </si>
  <si>
    <t>(Ime i prezime)</t>
  </si>
  <si>
    <r>
      <t>(Vrsta i stupanj stručne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spreme)</t>
    </r>
  </si>
  <si>
    <t>zadužuje se u školskoj godini</t>
  </si>
  <si>
    <t>obvezama</t>
  </si>
  <si>
    <t>učitelja tjelesne i zdravstvene kulture</t>
  </si>
  <si>
    <t>Tjedna obveza u NOO za puno radno vrijeme</t>
  </si>
  <si>
    <t>(Nastavni predmet)</t>
  </si>
  <si>
    <r>
      <t xml:space="preserve"> razredništvom</t>
    </r>
    <r>
      <rPr>
        <u/>
        <sz val="12"/>
        <color indexed="8"/>
        <rFont val="Times New Roman"/>
        <family val="1"/>
        <charset val="238"/>
      </rPr>
      <t/>
    </r>
  </si>
  <si>
    <r>
      <rPr>
        <b/>
        <sz val="10"/>
        <color indexed="8"/>
        <rFont val="Calibri"/>
        <family val="2"/>
        <charset val="238"/>
        <scheme val="minor"/>
      </rPr>
      <t>2.</t>
    </r>
    <r>
      <rPr>
        <sz val="12"/>
        <color indexed="8"/>
        <rFont val="Times New Roman"/>
        <family val="1"/>
        <charset val="238"/>
      </rPr>
      <t/>
    </r>
  </si>
  <si>
    <t>Obveze iz točke prve</t>
  </si>
  <si>
    <t>učitelj/ica</t>
  </si>
  <si>
    <t>će obavljati u</t>
  </si>
  <si>
    <t>sat/a/i</t>
  </si>
  <si>
    <t>i u prekovremenom radu od</t>
  </si>
  <si>
    <t>br.tjed.</t>
  </si>
  <si>
    <t>god.br.sati</t>
  </si>
  <si>
    <t>I.</t>
  </si>
  <si>
    <t>NEPOSREDNI ODGOJNO-OBRAZOVNI RAD S UČENICIMA</t>
  </si>
  <si>
    <t>Red. broj</t>
  </si>
  <si>
    <t>Razredni odjeli</t>
  </si>
  <si>
    <t>Sati tjedno</t>
  </si>
  <si>
    <t>Sati godišnje</t>
  </si>
  <si>
    <t>Redovita nastava</t>
  </si>
  <si>
    <t>5.ab, 6.ab, 7.ab, 8.ab</t>
  </si>
  <si>
    <t>2.</t>
  </si>
  <si>
    <t>Izborna nastava</t>
  </si>
  <si>
    <t>3.</t>
  </si>
  <si>
    <t>Razredništvo (2 sata)</t>
  </si>
  <si>
    <t>4.</t>
  </si>
  <si>
    <t>Poslovi (čl.13.stavak 7.Pravilnika)</t>
  </si>
  <si>
    <t>školski sportski klub</t>
  </si>
  <si>
    <t>5.</t>
  </si>
  <si>
    <t>Sindikat (čl. 56. KU)</t>
  </si>
  <si>
    <t>6.</t>
  </si>
  <si>
    <t>Zaštita na radu(čl. 42. KU)</t>
  </si>
  <si>
    <t>7.</t>
  </si>
  <si>
    <t>Umanjenje obveze (čl. 38. stavak 1. KU)</t>
  </si>
  <si>
    <t>8.</t>
  </si>
  <si>
    <t xml:space="preserve">Voditelj područne škole (čl.8. st.7.) </t>
  </si>
  <si>
    <t>UKUPNO I.</t>
  </si>
  <si>
    <t>II.</t>
  </si>
  <si>
    <t>9.</t>
  </si>
  <si>
    <t>Dopunska nastava</t>
  </si>
  <si>
    <t>10.</t>
  </si>
  <si>
    <t>Dodatni rad</t>
  </si>
  <si>
    <t>11.</t>
  </si>
  <si>
    <t>Izvannastavna aktivnost</t>
  </si>
  <si>
    <t>5-8 nogomet</t>
  </si>
  <si>
    <t>12.</t>
  </si>
  <si>
    <t>13.</t>
  </si>
  <si>
    <t>Voditelj smjene (čl.8. st.2. Pravilnika)</t>
  </si>
  <si>
    <t>14.</t>
  </si>
  <si>
    <t>Voditelj područnih odjela (čl.8. st.3.)</t>
  </si>
  <si>
    <t>15.</t>
  </si>
  <si>
    <t>Voditelj odjela-nacion. manjine (čl.8.st.4.)</t>
  </si>
  <si>
    <t>16.</t>
  </si>
  <si>
    <t>Poduka plivanja (čl.8. st.6. Pravilnika)</t>
  </si>
  <si>
    <t>17.</t>
  </si>
  <si>
    <t>Voditelj projekta (čl.8 st. 8. Pravilnika)</t>
  </si>
  <si>
    <t>18.</t>
  </si>
  <si>
    <t>Administrator (eDnevnik,eMatica-čl.8. st.9</t>
  </si>
  <si>
    <t>19.</t>
  </si>
  <si>
    <t>Podrška IKT (čl.8. st.10. Pravilnika)</t>
  </si>
  <si>
    <t>20.</t>
  </si>
  <si>
    <t>Poslovi (čl.14.Pravilnika)</t>
  </si>
  <si>
    <t>21.</t>
  </si>
  <si>
    <t>22.</t>
  </si>
  <si>
    <t>Zaštita na radu (čl. 42. KU)</t>
  </si>
  <si>
    <t>23.</t>
  </si>
  <si>
    <t>UKUPNO NEPOSREDNO-ODGOJNO-OBRAZOVNI RAD (I.+II.)</t>
  </si>
  <si>
    <t>III.</t>
  </si>
  <si>
    <t>Vrsta ostalih poslova</t>
  </si>
  <si>
    <t>Stručno-metodičko pripremanje za nastavu (30 minuta po satu)</t>
  </si>
  <si>
    <t>Ostali poslovi učitelja (56. KU)</t>
  </si>
  <si>
    <t>Ostali poslovi učitelja (čl. 42. KU)</t>
  </si>
  <si>
    <t>Ostali poslovi učitelja (čl. 5. Pravilnika)</t>
  </si>
  <si>
    <t>UKUPNO OSTALI POSLOVI (III.)</t>
  </si>
  <si>
    <t>IV.</t>
  </si>
  <si>
    <t>OSTALI POSLOVI U TJEDNIMA KADA NEMA NASTAVE</t>
  </si>
  <si>
    <t>UKUPNO(I.+II.+III.+IV.)</t>
  </si>
  <si>
    <t>V.</t>
  </si>
  <si>
    <t>PREKOVREMENI RAD TIJEKOM CIJELE NASTAVNE GODINE</t>
  </si>
  <si>
    <t>Prekovremeni rad</t>
  </si>
  <si>
    <t>Stručno-metodičko pripremanje za nastavu-prekovremeni (30 minuta po satu)</t>
  </si>
  <si>
    <t>UKUPNO(I.+II.+III.+IV.+V.)</t>
  </si>
  <si>
    <t>Napomena: učitelj/ica radi u više škola</t>
  </si>
  <si>
    <t>NE</t>
  </si>
  <si>
    <t>O  b  r  a  z  l  o  ž  e  nj  e</t>
  </si>
  <si>
    <r>
      <t xml:space="preserve">Obveze učitelja proizlaze iz odredbi Godišnjeg plana i programa rada Osnovne škole Drenje i Školskog kurikuluma, a utvrđuju se sukladno odredbama Zakona o odgoju i obrazovanju u osnovnoj i srednjoj školi, Pravilnika o tjednim radnim obvezama učitelja i stručnih suradnika u osnovnoj školi i Kolektivnog ugovora za zaposlenike u osnovnoškolskim ustanovama. 
</t>
    </r>
    <r>
      <rPr>
        <b/>
        <sz val="12"/>
        <rFont val="Times New Roman"/>
        <family val="1"/>
        <charset val="238"/>
      </rPr>
      <t/>
    </r>
  </si>
  <si>
    <t>Zbog svega navedenoga učitelj se zadužuje u</t>
  </si>
  <si>
    <t>školskoj godini radnim obvezama koje su navedene u Odluci.</t>
  </si>
  <si>
    <t>UPUTA O PRAVNOM LIJEKU:</t>
  </si>
  <si>
    <t>Protiv ove Odluke radnik može podnijeti zahtjev za zaštitu prava Školskom odboru u roku od 15 dana od dana dostave ove Odluke. Zahtjev se podnosi u tajništvo škole u pisanom obliku.</t>
  </si>
  <si>
    <t>Dostaviti:</t>
  </si>
  <si>
    <t>(ime i prezime učitelj/a/ice)</t>
  </si>
  <si>
    <t>Preuzeo:</t>
  </si>
  <si>
    <t>Dosje</t>
  </si>
  <si>
    <t>Pismohrani</t>
  </si>
  <si>
    <t>ravnatelj</t>
  </si>
  <si>
    <t>DARKO ČOTA</t>
  </si>
  <si>
    <t>IZRAČUN GODIŠNJEG BROJA SATI RADA</t>
  </si>
  <si>
    <t>SATI DNEVNO</t>
  </si>
  <si>
    <t>UGOVOR O RADU</t>
  </si>
  <si>
    <t>UKUPNO</t>
  </si>
  <si>
    <t>PREKOVREMENI</t>
  </si>
  <si>
    <t>NASTAVNIH TJEDANA</t>
  </si>
  <si>
    <t>DANA U GODINI</t>
  </si>
  <si>
    <t>SATI U GODINI</t>
  </si>
  <si>
    <t>SUBOTE I NEDJELJE</t>
  </si>
  <si>
    <t>DRŽAVNIH BLAGDANA (radnim danom)</t>
  </si>
  <si>
    <t>GODIŠNJI ODMOR</t>
  </si>
  <si>
    <t>Napomena: Podaci se upisuju u ćelije koje nisu osjenčane.</t>
  </si>
  <si>
    <t>MARIJA HORVAT</t>
  </si>
  <si>
    <t>8.A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</si>
</sst>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A00"/>
        <bgColor indexed="64"/>
      </patternFill>
    </fill>
    <fill>
      <patternFill patternType="solid">
        <fgColor rgb="FFAAF5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8FA6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3" fillId="0" borderId="0"/>
  </cellStyleXfs>
  <cellXfs count="141">
    <xf numFmtId="0" fontId="0" fillId="0" borderId="0" xfId="0"/>
    <xf numFmtId="0" fontId="3" fillId="0" borderId="0" xfId="8"/>
    <xf numFmtId="0" fontId="11" fillId="0" borderId="0" xfId="1" applyFont="1"/>
    <xf numFmtId="0" fontId="3" fillId="0" borderId="0" xfId="1"/>
    <xf numFmtId="0" fontId="10" fillId="0" borderId="0" xfId="1" applyFont="1"/>
    <xf numFmtId="0" fontId="11" fillId="0" borderId="0" xfId="1" applyFont="1" applyAlignment="1">
      <alignment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left" vertical="top"/>
    </xf>
    <xf numFmtId="0" fontId="3" fillId="0" borderId="0" xfId="1" applyFont="1"/>
    <xf numFmtId="0" fontId="13" fillId="0" borderId="0" xfId="1" applyFont="1"/>
    <xf numFmtId="0" fontId="14" fillId="0" borderId="2" xfId="1" applyFont="1" applyFill="1" applyBorder="1"/>
    <xf numFmtId="0" fontId="10" fillId="0" borderId="0" xfId="1" applyFont="1" applyAlignment="1"/>
    <xf numFmtId="0" fontId="10" fillId="0" borderId="2" xfId="1" applyFont="1" applyFill="1" applyBorder="1" applyAlignment="1"/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/>
    <xf numFmtId="0" fontId="11" fillId="0" borderId="0" xfId="1" applyFont="1" applyBorder="1" applyAlignment="1">
      <alignment horizontal="left"/>
    </xf>
    <xf numFmtId="0" fontId="10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0" borderId="2" xfId="1" applyFont="1" applyFill="1" applyBorder="1" applyAlignment="1"/>
    <xf numFmtId="0" fontId="12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Border="1" applyAlignment="1"/>
    <xf numFmtId="0" fontId="12" fillId="0" borderId="2" xfId="1" applyFont="1" applyFill="1" applyBorder="1" applyAlignment="1">
      <alignment horizontal="center"/>
    </xf>
    <xf numFmtId="0" fontId="15" fillId="0" borderId="0" xfId="1" applyFont="1"/>
    <xf numFmtId="0" fontId="11" fillId="0" borderId="0" xfId="8" applyFont="1"/>
    <xf numFmtId="1" fontId="12" fillId="0" borderId="2" xfId="1" applyNumberFormat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8" fillId="0" borderId="0" xfId="1" applyFont="1"/>
    <xf numFmtId="0" fontId="12" fillId="0" borderId="0" xfId="1" applyFont="1" applyAlignment="1">
      <alignment vertical="center"/>
    </xf>
    <xf numFmtId="0" fontId="11" fillId="0" borderId="0" xfId="1" applyFont="1" applyAlignment="1">
      <alignment horizontal="center"/>
    </xf>
    <xf numFmtId="0" fontId="19" fillId="0" borderId="0" xfId="1" applyFont="1"/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4" fillId="3" borderId="2" xfId="1" applyFont="1" applyFill="1" applyBorder="1" applyAlignment="1">
      <alignment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wrapText="1"/>
    </xf>
    <xf numFmtId="0" fontId="11" fillId="0" borderId="2" xfId="1" applyFont="1" applyBorder="1" applyAlignment="1">
      <alignment wrapText="1"/>
    </xf>
    <xf numFmtId="0" fontId="10" fillId="2" borderId="7" xfId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3" fillId="0" borderId="0" xfId="1" applyBorder="1"/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vertical="center" wrapText="1"/>
    </xf>
    <xf numFmtId="0" fontId="11" fillId="0" borderId="3" xfId="3" applyFont="1" applyBorder="1" applyAlignment="1">
      <alignment horizontal="left" vertical="center" wrapText="1"/>
    </xf>
    <xf numFmtId="0" fontId="7" fillId="0" borderId="0" xfId="1" applyFont="1"/>
    <xf numFmtId="0" fontId="3" fillId="0" borderId="0" xfId="1" applyFill="1"/>
    <xf numFmtId="164" fontId="11" fillId="2" borderId="2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1" fillId="0" borderId="2" xfId="8" applyFont="1" applyBorder="1" applyAlignment="1">
      <alignment horizontal="left"/>
    </xf>
    <xf numFmtId="1" fontId="11" fillId="2" borderId="2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0" borderId="0" xfId="8" applyFont="1" applyBorder="1"/>
    <xf numFmtId="0" fontId="11" fillId="0" borderId="0" xfId="8" applyFont="1" applyBorder="1" applyAlignment="1">
      <alignment horizontal="center"/>
    </xf>
    <xf numFmtId="1" fontId="11" fillId="2" borderId="0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/>
    <xf numFmtId="0" fontId="22" fillId="0" borderId="0" xfId="1" applyFont="1" applyAlignment="1">
      <alignment vertical="top"/>
    </xf>
    <xf numFmtId="0" fontId="11" fillId="0" borderId="0" xfId="1" applyFont="1" applyAlignment="1">
      <alignment horizontal="right"/>
    </xf>
    <xf numFmtId="0" fontId="22" fillId="0" borderId="0" xfId="1" applyFont="1"/>
    <xf numFmtId="0" fontId="3" fillId="0" borderId="0" xfId="8" applyBorder="1"/>
    <xf numFmtId="0" fontId="7" fillId="4" borderId="2" xfId="8" applyFont="1" applyFill="1" applyBorder="1" applyAlignment="1">
      <alignment horizontal="center" vertical="center" wrapText="1"/>
    </xf>
    <xf numFmtId="0" fontId="7" fillId="5" borderId="2" xfId="8" applyFont="1" applyFill="1" applyBorder="1" applyAlignment="1">
      <alignment vertical="center"/>
    </xf>
    <xf numFmtId="0" fontId="7" fillId="0" borderId="2" xfId="8" applyFont="1" applyBorder="1" applyAlignment="1">
      <alignment horizontal="center" vertical="center"/>
    </xf>
    <xf numFmtId="0" fontId="7" fillId="5" borderId="2" xfId="8" applyFont="1" applyFill="1" applyBorder="1" applyAlignment="1">
      <alignment horizontal="center" vertical="center"/>
    </xf>
    <xf numFmtId="0" fontId="3" fillId="0" borderId="0" xfId="8" applyFont="1" applyBorder="1" applyAlignment="1">
      <alignment vertical="center"/>
    </xf>
    <xf numFmtId="0" fontId="7" fillId="0" borderId="0" xfId="8" applyFont="1" applyBorder="1" applyAlignment="1">
      <alignment horizontal="center"/>
    </xf>
    <xf numFmtId="0" fontId="3" fillId="0" borderId="0" xfId="8" applyAlignment="1">
      <alignment vertical="center"/>
    </xf>
    <xf numFmtId="0" fontId="7" fillId="6" borderId="2" xfId="8" applyFont="1" applyFill="1" applyBorder="1" applyAlignment="1">
      <alignment horizontal="center" vertical="center" wrapText="1"/>
    </xf>
    <xf numFmtId="0" fontId="7" fillId="6" borderId="2" xfId="8" applyFont="1" applyFill="1" applyBorder="1" applyAlignment="1">
      <alignment horizontal="center" vertical="center"/>
    </xf>
    <xf numFmtId="0" fontId="7" fillId="7" borderId="2" xfId="8" applyFont="1" applyFill="1" applyBorder="1" applyAlignment="1">
      <alignment vertical="center"/>
    </xf>
    <xf numFmtId="0" fontId="3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7" fillId="8" borderId="2" xfId="8" applyFont="1" applyFill="1" applyBorder="1" applyAlignment="1">
      <alignment vertical="center"/>
    </xf>
    <xf numFmtId="0" fontId="3" fillId="0" borderId="0" xfId="8" applyBorder="1" applyAlignment="1">
      <alignment vertical="center"/>
    </xf>
    <xf numFmtId="0" fontId="7" fillId="9" borderId="2" xfId="8" applyFont="1" applyFill="1" applyBorder="1" applyAlignment="1">
      <alignment horizontal="center" vertical="center" wrapText="1"/>
    </xf>
    <xf numFmtId="0" fontId="7" fillId="10" borderId="2" xfId="8" applyFont="1" applyFill="1" applyBorder="1" applyAlignment="1">
      <alignment vertical="center"/>
    </xf>
    <xf numFmtId="0" fontId="7" fillId="11" borderId="2" xfId="8" applyFont="1" applyFill="1" applyBorder="1" applyAlignment="1">
      <alignment vertical="center"/>
    </xf>
    <xf numFmtId="0" fontId="7" fillId="12" borderId="2" xfId="8" applyFont="1" applyFill="1" applyBorder="1" applyAlignment="1">
      <alignment horizontal="center" vertical="center" wrapText="1"/>
    </xf>
    <xf numFmtId="0" fontId="7" fillId="13" borderId="2" xfId="8" applyFont="1" applyFill="1" applyBorder="1" applyAlignment="1">
      <alignment vertical="center" wrapText="1"/>
    </xf>
    <xf numFmtId="0" fontId="24" fillId="14" borderId="5" xfId="8" applyFont="1" applyFill="1" applyBorder="1" applyAlignment="1">
      <alignment horizontal="center" vertical="center"/>
    </xf>
    <xf numFmtId="0" fontId="25" fillId="0" borderId="0" xfId="8" applyFont="1"/>
    <xf numFmtId="0" fontId="7" fillId="0" borderId="2" xfId="8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Border="1" applyAlignment="1" applyProtection="1">
      <alignment horizontal="left" wrapText="1"/>
    </xf>
    <xf numFmtId="0" fontId="4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top"/>
    </xf>
    <xf numFmtId="0" fontId="11" fillId="0" borderId="0" xfId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/>
    </xf>
    <xf numFmtId="0" fontId="12" fillId="0" borderId="0" xfId="1" applyFont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4" fillId="0" borderId="6" xfId="1" applyFont="1" applyFill="1" applyBorder="1" applyAlignment="1">
      <alignment horizontal="left" vertical="center" wrapText="1"/>
    </xf>
    <xf numFmtId="0" fontId="11" fillId="0" borderId="4" xfId="8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20" fillId="3" borderId="6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3" fillId="0" borderId="10" xfId="8" applyFont="1" applyBorder="1" applyAlignment="1">
      <alignment horizontal="center"/>
    </xf>
  </cellXfs>
  <cellStyles count="9">
    <cellStyle name="Normalno" xfId="0" builtinId="0"/>
    <cellStyle name="Normalno 2" xfId="7"/>
    <cellStyle name="Normalno 3" xfId="8"/>
    <cellStyle name="Obično 2" xfId="1"/>
    <cellStyle name="Obično 2 2" xfId="4"/>
    <cellStyle name="Obično 3" xfId="2"/>
    <cellStyle name="Obično 3 2" xfId="3"/>
    <cellStyle name="Postotak 2" xfId="5"/>
    <cellStyle name="Postotak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8FA64"/>
      <color rgb="FFAAF564"/>
      <color rgb="FFC7F672"/>
      <color rgb="FFFFFF99"/>
      <color rgb="FFFFFF66"/>
      <color rgb="FFFF0000"/>
      <color rgb="FFF6E71E"/>
      <color rgb="FFFF9900"/>
      <color rgb="FFFF9A00"/>
      <color rgb="FFFF8F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"/>
  <sheetViews>
    <sheetView tabSelected="1" zoomScaleNormal="100" workbookViewId="0">
      <selection activeCell="F98" sqref="F98"/>
    </sheetView>
  </sheetViews>
  <sheetFormatPr defaultColWidth="9.140625" defaultRowHeight="12.75" x14ac:dyDescent="0.2"/>
  <cols>
    <col min="1" max="1" width="5.42578125" style="33" customWidth="1"/>
    <col min="2" max="2" width="34.140625" style="33" customWidth="1"/>
    <col min="3" max="3" width="11.85546875" style="33" customWidth="1"/>
    <col min="4" max="4" width="29.140625" style="33" customWidth="1"/>
    <col min="5" max="5" width="8.140625" style="33" customWidth="1"/>
    <col min="6" max="6" width="9.28515625" style="3" customWidth="1"/>
    <col min="7" max="16384" width="9.140625" style="3"/>
  </cols>
  <sheetData>
    <row r="1" spans="1:9" ht="12.75" customHeight="1" x14ac:dyDescent="0.2">
      <c r="A1" s="107" t="s">
        <v>5</v>
      </c>
      <c r="B1" s="107"/>
      <c r="C1" s="2"/>
      <c r="D1" s="2"/>
      <c r="E1" s="2"/>
      <c r="F1" s="2"/>
    </row>
    <row r="2" spans="1:9" ht="12.75" customHeight="1" x14ac:dyDescent="0.2">
      <c r="A2" s="108" t="s">
        <v>6</v>
      </c>
      <c r="B2" s="108"/>
      <c r="C2" s="2"/>
      <c r="D2" s="2"/>
      <c r="E2" s="2"/>
      <c r="F2" s="2"/>
    </row>
    <row r="3" spans="1:9" ht="12.75" customHeight="1" x14ac:dyDescent="0.2">
      <c r="A3" s="108" t="s">
        <v>7</v>
      </c>
      <c r="B3" s="108"/>
      <c r="C3" s="2"/>
      <c r="D3" s="2"/>
      <c r="E3" s="2"/>
      <c r="F3" s="2"/>
    </row>
    <row r="4" spans="1:9" ht="12.75" customHeight="1" x14ac:dyDescent="0.2">
      <c r="A4" s="108" t="s">
        <v>8</v>
      </c>
      <c r="B4" s="108"/>
      <c r="C4" s="2"/>
      <c r="D4" s="2"/>
      <c r="E4" s="2"/>
      <c r="F4" s="2"/>
    </row>
    <row r="5" spans="1:9" ht="12.75" customHeight="1" x14ac:dyDescent="0.2">
      <c r="A5" s="109" t="s">
        <v>9</v>
      </c>
      <c r="B5" s="109"/>
      <c r="C5" s="2"/>
      <c r="D5" s="2"/>
      <c r="E5" s="2"/>
      <c r="F5" s="2"/>
    </row>
    <row r="6" spans="1:9" ht="9.9499999999999993" customHeight="1" x14ac:dyDescent="0.2">
      <c r="A6" s="4"/>
      <c r="B6" s="2"/>
      <c r="C6" s="2"/>
      <c r="D6" s="2"/>
      <c r="E6" s="2"/>
      <c r="F6" s="2"/>
    </row>
    <row r="7" spans="1:9" ht="68.45" customHeight="1" x14ac:dyDescent="0.2">
      <c r="A7" s="110" t="s">
        <v>10</v>
      </c>
      <c r="B7" s="110"/>
      <c r="C7" s="110"/>
      <c r="D7" s="110"/>
      <c r="E7" s="110"/>
      <c r="F7" s="2"/>
    </row>
    <row r="8" spans="1:9" ht="9.9499999999999993" customHeight="1" x14ac:dyDescent="0.2">
      <c r="A8" s="5"/>
      <c r="B8" s="5"/>
      <c r="C8" s="5"/>
      <c r="D8" s="5"/>
      <c r="E8" s="5"/>
      <c r="F8" s="2"/>
    </row>
    <row r="9" spans="1:9" ht="15" customHeight="1" x14ac:dyDescent="0.2">
      <c r="A9" s="6"/>
      <c r="B9" s="111" t="s">
        <v>11</v>
      </c>
      <c r="C9" s="111"/>
      <c r="D9" s="111"/>
      <c r="E9" s="6"/>
      <c r="F9" s="2"/>
    </row>
    <row r="10" spans="1:9" ht="12.75" customHeight="1" x14ac:dyDescent="0.2">
      <c r="A10" s="2"/>
      <c r="B10" s="112" t="s">
        <v>12</v>
      </c>
      <c r="C10" s="112"/>
      <c r="D10" s="112"/>
      <c r="E10" s="7" t="s">
        <v>13</v>
      </c>
      <c r="F10" s="6"/>
      <c r="I10" s="8"/>
    </row>
    <row r="11" spans="1:9" ht="9.9499999999999993" customHeight="1" x14ac:dyDescent="0.2">
      <c r="A11" s="2"/>
      <c r="B11" s="2"/>
      <c r="C11" s="2"/>
      <c r="D11" s="2"/>
      <c r="E11" s="2"/>
      <c r="F11" s="2"/>
    </row>
    <row r="12" spans="1:9" x14ac:dyDescent="0.2">
      <c r="A12" s="9" t="s">
        <v>14</v>
      </c>
      <c r="B12" s="10" t="s">
        <v>129</v>
      </c>
      <c r="C12" s="11"/>
      <c r="D12" s="12" t="s">
        <v>15</v>
      </c>
      <c r="E12" s="13" t="s">
        <v>16</v>
      </c>
      <c r="F12" s="2"/>
    </row>
    <row r="13" spans="1:9" x14ac:dyDescent="0.2">
      <c r="A13" s="14"/>
      <c r="B13" s="15" t="s">
        <v>17</v>
      </c>
      <c r="C13" s="16"/>
      <c r="D13" s="16" t="s">
        <v>18</v>
      </c>
      <c r="E13" s="16"/>
      <c r="F13" s="2"/>
    </row>
    <row r="14" spans="1:9" ht="5.0999999999999996" customHeight="1" x14ac:dyDescent="0.2">
      <c r="A14" s="2"/>
      <c r="B14" s="17"/>
      <c r="C14" s="17"/>
      <c r="D14" s="18"/>
      <c r="E14" s="18"/>
      <c r="F14" s="2"/>
    </row>
    <row r="15" spans="1:9" x14ac:dyDescent="0.2">
      <c r="A15" s="2"/>
      <c r="B15" s="16" t="s">
        <v>19</v>
      </c>
      <c r="C15" s="19" t="str">
        <f>E10</f>
        <v>2020. / 2021.</v>
      </c>
      <c r="D15" s="2" t="s">
        <v>20</v>
      </c>
      <c r="E15" s="2"/>
      <c r="F15" s="2"/>
    </row>
    <row r="16" spans="1:9" x14ac:dyDescent="0.2">
      <c r="A16" s="19"/>
      <c r="B16" s="20" t="s">
        <v>21</v>
      </c>
      <c r="C16" s="19"/>
      <c r="D16" s="113" t="s">
        <v>22</v>
      </c>
      <c r="E16" s="113"/>
      <c r="F16" s="21">
        <v>24</v>
      </c>
    </row>
    <row r="17" spans="1:6" x14ac:dyDescent="0.2">
      <c r="A17" s="19"/>
      <c r="B17" s="22" t="s">
        <v>23</v>
      </c>
      <c r="C17" s="19"/>
      <c r="D17" s="23"/>
      <c r="E17" s="24"/>
      <c r="F17" s="2"/>
    </row>
    <row r="18" spans="1:6" ht="15.75" x14ac:dyDescent="0.25">
      <c r="A18" s="4"/>
      <c r="B18" s="16" t="s">
        <v>24</v>
      </c>
      <c r="C18" s="25" t="s">
        <v>130</v>
      </c>
      <c r="D18" s="114"/>
      <c r="E18" s="114"/>
      <c r="F18" s="2"/>
    </row>
    <row r="19" spans="1:6" ht="5.0999999999999996" customHeight="1" x14ac:dyDescent="0.2">
      <c r="A19" s="11"/>
      <c r="B19" s="11"/>
      <c r="C19" s="16"/>
      <c r="D19" s="17"/>
      <c r="E19" s="17"/>
      <c r="F19" s="2"/>
    </row>
    <row r="20" spans="1:6" ht="15.75" x14ac:dyDescent="0.25">
      <c r="A20" s="26" t="s">
        <v>25</v>
      </c>
      <c r="B20" s="15" t="s">
        <v>26</v>
      </c>
      <c r="C20" s="17" t="s">
        <v>27</v>
      </c>
      <c r="D20" s="15" t="s">
        <v>28</v>
      </c>
      <c r="E20" s="17"/>
      <c r="F20" s="2"/>
    </row>
    <row r="21" spans="1:6" x14ac:dyDescent="0.2">
      <c r="A21" s="4"/>
      <c r="B21" s="27" t="str">
        <f>IF(C21&lt;40,"nepunom radnom vremenu","punom radnom vremenu")</f>
        <v>punom radnom vremenu</v>
      </c>
      <c r="C21" s="28">
        <v>40</v>
      </c>
      <c r="D21" s="2" t="s">
        <v>29</v>
      </c>
      <c r="E21" s="17"/>
      <c r="F21" s="2"/>
    </row>
    <row r="22" spans="1:6" s="30" customFormat="1" ht="15" x14ac:dyDescent="0.2">
      <c r="A22" s="2"/>
      <c r="B22" s="24" t="s">
        <v>30</v>
      </c>
      <c r="C22" s="28"/>
      <c r="D22" s="2" t="s">
        <v>29</v>
      </c>
      <c r="E22" s="29"/>
      <c r="F22" s="1"/>
    </row>
    <row r="23" spans="1:6" ht="5.0999999999999996" customHeight="1" x14ac:dyDescent="0.2">
      <c r="A23" s="2"/>
      <c r="B23" s="2"/>
      <c r="C23" s="2"/>
      <c r="D23" s="2"/>
      <c r="E23" s="2"/>
      <c r="F23" s="2"/>
    </row>
    <row r="24" spans="1:6" x14ac:dyDescent="0.2">
      <c r="A24" s="31"/>
      <c r="B24" s="27"/>
      <c r="C24" s="27"/>
      <c r="D24" s="27"/>
      <c r="E24" s="32" t="s">
        <v>31</v>
      </c>
      <c r="F24" s="29" t="s">
        <v>32</v>
      </c>
    </row>
    <row r="25" spans="1:6" x14ac:dyDescent="0.2">
      <c r="A25" s="31"/>
      <c r="E25" s="25">
        <v>35</v>
      </c>
      <c r="F25" s="34">
        <v>1776</v>
      </c>
    </row>
    <row r="26" spans="1:6" ht="12.75" customHeight="1" x14ac:dyDescent="0.2">
      <c r="A26" s="35" t="s">
        <v>33</v>
      </c>
      <c r="B26" s="115" t="s">
        <v>34</v>
      </c>
      <c r="C26" s="115"/>
      <c r="D26" s="115"/>
      <c r="E26" s="36"/>
      <c r="F26" s="37"/>
    </row>
    <row r="27" spans="1:6" ht="25.5" x14ac:dyDescent="0.2">
      <c r="A27" s="38" t="s">
        <v>35</v>
      </c>
      <c r="B27" s="39" t="s">
        <v>2</v>
      </c>
      <c r="C27" s="105" t="s">
        <v>36</v>
      </c>
      <c r="D27" s="106"/>
      <c r="E27" s="40" t="s">
        <v>37</v>
      </c>
      <c r="F27" s="40" t="s">
        <v>38</v>
      </c>
    </row>
    <row r="28" spans="1:6" ht="30" customHeight="1" x14ac:dyDescent="0.2">
      <c r="A28" s="41" t="s">
        <v>14</v>
      </c>
      <c r="B28" s="42" t="s">
        <v>39</v>
      </c>
      <c r="C28" s="116" t="s">
        <v>40</v>
      </c>
      <c r="D28" s="117"/>
      <c r="E28" s="43">
        <v>16</v>
      </c>
      <c r="F28" s="43">
        <f>E28*$E$25</f>
        <v>560</v>
      </c>
    </row>
    <row r="29" spans="1:6" ht="30" customHeight="1" x14ac:dyDescent="0.2">
      <c r="A29" s="41" t="s">
        <v>41</v>
      </c>
      <c r="B29" s="42" t="s">
        <v>42</v>
      </c>
      <c r="C29" s="116"/>
      <c r="D29" s="117"/>
      <c r="E29" s="43"/>
      <c r="F29" s="43">
        <f t="shared" ref="F29:F35" si="0">E29*$E$25</f>
        <v>0</v>
      </c>
    </row>
    <row r="30" spans="1:6" ht="12.75" customHeight="1" x14ac:dyDescent="0.2">
      <c r="A30" s="41" t="s">
        <v>43</v>
      </c>
      <c r="B30" s="44" t="s">
        <v>44</v>
      </c>
      <c r="C30" s="116" t="str">
        <f>IF(ISBLANK($C$18),"",$C$18)</f>
        <v>8.A</v>
      </c>
      <c r="D30" s="117"/>
      <c r="E30" s="43">
        <f>IF(COUNTBLANK(C18),0,2)</f>
        <v>2</v>
      </c>
      <c r="F30" s="43">
        <f t="shared" si="0"/>
        <v>70</v>
      </c>
    </row>
    <row r="31" spans="1:6" ht="12.75" customHeight="1" x14ac:dyDescent="0.2">
      <c r="A31" s="41" t="s">
        <v>45</v>
      </c>
      <c r="B31" s="27" t="s">
        <v>46</v>
      </c>
      <c r="C31" s="116" t="s">
        <v>47</v>
      </c>
      <c r="D31" s="117"/>
      <c r="E31" s="43">
        <v>2</v>
      </c>
      <c r="F31" s="43">
        <f t="shared" si="0"/>
        <v>70</v>
      </c>
    </row>
    <row r="32" spans="1:6" ht="12.75" customHeight="1" x14ac:dyDescent="0.2">
      <c r="A32" s="41" t="s">
        <v>48</v>
      </c>
      <c r="B32" s="45" t="s">
        <v>49</v>
      </c>
      <c r="C32" s="116"/>
      <c r="D32" s="117"/>
      <c r="E32" s="43"/>
      <c r="F32" s="43">
        <f t="shared" si="0"/>
        <v>0</v>
      </c>
    </row>
    <row r="33" spans="1:7" ht="12.75" customHeight="1" x14ac:dyDescent="0.2">
      <c r="A33" s="41" t="s">
        <v>50</v>
      </c>
      <c r="B33" s="46" t="s">
        <v>51</v>
      </c>
      <c r="C33" s="116"/>
      <c r="D33" s="117"/>
      <c r="E33" s="43"/>
      <c r="F33" s="43">
        <f t="shared" si="0"/>
        <v>0</v>
      </c>
    </row>
    <row r="34" spans="1:7" ht="12.75" customHeight="1" x14ac:dyDescent="0.2">
      <c r="A34" s="41" t="s">
        <v>52</v>
      </c>
      <c r="B34" s="47" t="s">
        <v>53</v>
      </c>
      <c r="C34" s="118"/>
      <c r="D34" s="118"/>
      <c r="E34" s="43"/>
      <c r="F34" s="43">
        <f t="shared" si="0"/>
        <v>0</v>
      </c>
    </row>
    <row r="35" spans="1:7" ht="12.75" customHeight="1" x14ac:dyDescent="0.2">
      <c r="A35" s="41" t="s">
        <v>54</v>
      </c>
      <c r="B35" s="47" t="s">
        <v>55</v>
      </c>
      <c r="C35" s="118"/>
      <c r="D35" s="118"/>
      <c r="E35" s="43"/>
      <c r="F35" s="43">
        <f t="shared" si="0"/>
        <v>0</v>
      </c>
    </row>
    <row r="36" spans="1:7" ht="12.75" customHeight="1" x14ac:dyDescent="0.2">
      <c r="A36" s="48"/>
      <c r="B36" s="119" t="s">
        <v>56</v>
      </c>
      <c r="C36" s="119"/>
      <c r="D36" s="119"/>
      <c r="E36" s="49">
        <f>IF(SUM(E28:E35)&gt;F16-2,"PREVIŠE",SUM(E28:E35))</f>
        <v>20</v>
      </c>
      <c r="F36" s="49">
        <f>SUM(F28:F35)</f>
        <v>700</v>
      </c>
    </row>
    <row r="37" spans="1:7" ht="9.9499999999999993" customHeight="1" x14ac:dyDescent="0.2">
      <c r="A37" s="50" t="s">
        <v>57</v>
      </c>
      <c r="B37" s="120"/>
      <c r="C37" s="120"/>
      <c r="D37" s="120"/>
      <c r="E37" s="51"/>
      <c r="F37" s="51"/>
      <c r="G37" s="52"/>
    </row>
    <row r="38" spans="1:7" ht="12.75" customHeight="1" x14ac:dyDescent="0.2">
      <c r="A38" s="53" t="s">
        <v>58</v>
      </c>
      <c r="B38" s="46" t="s">
        <v>59</v>
      </c>
      <c r="C38" s="118"/>
      <c r="D38" s="118"/>
      <c r="E38" s="43"/>
      <c r="F38" s="43">
        <f>E38*$E$25</f>
        <v>0</v>
      </c>
    </row>
    <row r="39" spans="1:7" ht="12.75" customHeight="1" x14ac:dyDescent="0.2">
      <c r="A39" s="53" t="s">
        <v>60</v>
      </c>
      <c r="B39" s="46" t="s">
        <v>61</v>
      </c>
      <c r="C39" s="116"/>
      <c r="D39" s="117"/>
      <c r="E39" s="43"/>
      <c r="F39" s="43">
        <f t="shared" ref="F39:F52" si="1">E39*$E$25</f>
        <v>0</v>
      </c>
    </row>
    <row r="40" spans="1:7" ht="12.75" customHeight="1" x14ac:dyDescent="0.2">
      <c r="A40" s="53" t="s">
        <v>62</v>
      </c>
      <c r="B40" s="54" t="s">
        <v>63</v>
      </c>
      <c r="C40" s="116" t="s">
        <v>64</v>
      </c>
      <c r="D40" s="117"/>
      <c r="E40" s="43">
        <v>4</v>
      </c>
      <c r="F40" s="43">
        <f t="shared" si="1"/>
        <v>140</v>
      </c>
    </row>
    <row r="41" spans="1:7" ht="12.75" customHeight="1" x14ac:dyDescent="0.2">
      <c r="A41" s="53" t="s">
        <v>65</v>
      </c>
      <c r="B41" s="54" t="s">
        <v>3</v>
      </c>
      <c r="C41" s="116"/>
      <c r="D41" s="117"/>
      <c r="E41" s="43"/>
      <c r="F41" s="43">
        <f t="shared" si="1"/>
        <v>0</v>
      </c>
    </row>
    <row r="42" spans="1:7" ht="12.75" customHeight="1" x14ac:dyDescent="0.2">
      <c r="A42" s="53" t="s">
        <v>66</v>
      </c>
      <c r="B42" s="54" t="s">
        <v>67</v>
      </c>
      <c r="C42" s="116"/>
      <c r="D42" s="117"/>
      <c r="E42" s="43"/>
      <c r="F42" s="43">
        <f t="shared" si="1"/>
        <v>0</v>
      </c>
    </row>
    <row r="43" spans="1:7" ht="12.75" customHeight="1" x14ac:dyDescent="0.2">
      <c r="A43" s="53" t="s">
        <v>68</v>
      </c>
      <c r="B43" s="55" t="s">
        <v>69</v>
      </c>
      <c r="C43" s="116"/>
      <c r="D43" s="117"/>
      <c r="E43" s="43"/>
      <c r="F43" s="43">
        <f t="shared" si="1"/>
        <v>0</v>
      </c>
    </row>
    <row r="44" spans="1:7" ht="12.75" customHeight="1" x14ac:dyDescent="0.2">
      <c r="A44" s="53" t="s">
        <v>70</v>
      </c>
      <c r="B44" s="55" t="s">
        <v>71</v>
      </c>
      <c r="C44" s="116"/>
      <c r="D44" s="117"/>
      <c r="E44" s="43"/>
      <c r="F44" s="43">
        <f t="shared" si="1"/>
        <v>0</v>
      </c>
    </row>
    <row r="45" spans="1:7" ht="12.75" customHeight="1" x14ac:dyDescent="0.2">
      <c r="A45" s="53" t="s">
        <v>72</v>
      </c>
      <c r="B45" s="55" t="s">
        <v>73</v>
      </c>
      <c r="C45" s="116"/>
      <c r="D45" s="117"/>
      <c r="E45" s="43"/>
      <c r="F45" s="43">
        <f t="shared" si="1"/>
        <v>0</v>
      </c>
    </row>
    <row r="46" spans="1:7" ht="12.75" customHeight="1" x14ac:dyDescent="0.2">
      <c r="A46" s="53" t="s">
        <v>74</v>
      </c>
      <c r="B46" s="55" t="s">
        <v>75</v>
      </c>
      <c r="C46" s="116"/>
      <c r="D46" s="117"/>
      <c r="E46" s="43"/>
      <c r="F46" s="43">
        <f t="shared" si="1"/>
        <v>0</v>
      </c>
    </row>
    <row r="47" spans="1:7" ht="12.75" customHeight="1" x14ac:dyDescent="0.2">
      <c r="A47" s="53" t="s">
        <v>76</v>
      </c>
      <c r="B47" s="55" t="s">
        <v>77</v>
      </c>
      <c r="C47" s="116"/>
      <c r="D47" s="117"/>
      <c r="E47" s="43"/>
      <c r="F47" s="43">
        <f t="shared" si="1"/>
        <v>0</v>
      </c>
    </row>
    <row r="48" spans="1:7" ht="12.75" customHeight="1" x14ac:dyDescent="0.2">
      <c r="A48" s="53" t="s">
        <v>78</v>
      </c>
      <c r="B48" s="55" t="s">
        <v>79</v>
      </c>
      <c r="C48" s="116"/>
      <c r="D48" s="117"/>
      <c r="E48" s="43"/>
      <c r="F48" s="43">
        <f t="shared" si="1"/>
        <v>0</v>
      </c>
    </row>
    <row r="49" spans="1:8" ht="12.75" customHeight="1" x14ac:dyDescent="0.2">
      <c r="A49" s="53" t="s">
        <v>80</v>
      </c>
      <c r="B49" s="55" t="s">
        <v>81</v>
      </c>
      <c r="C49" s="116"/>
      <c r="D49" s="117"/>
      <c r="E49" s="43"/>
      <c r="F49" s="43">
        <f t="shared" si="1"/>
        <v>0</v>
      </c>
    </row>
    <row r="50" spans="1:8" ht="12.75" customHeight="1" x14ac:dyDescent="0.2">
      <c r="A50" s="53" t="s">
        <v>82</v>
      </c>
      <c r="B50" s="45" t="s">
        <v>49</v>
      </c>
      <c r="C50" s="116"/>
      <c r="D50" s="117"/>
      <c r="E50" s="43"/>
      <c r="F50" s="43">
        <f t="shared" si="1"/>
        <v>0</v>
      </c>
    </row>
    <row r="51" spans="1:8" ht="12.75" customHeight="1" x14ac:dyDescent="0.2">
      <c r="A51" s="53" t="s">
        <v>83</v>
      </c>
      <c r="B51" s="46" t="s">
        <v>84</v>
      </c>
      <c r="C51" s="116"/>
      <c r="D51" s="117"/>
      <c r="E51" s="43"/>
      <c r="F51" s="43">
        <f t="shared" si="1"/>
        <v>0</v>
      </c>
    </row>
    <row r="52" spans="1:8" ht="12.75" customHeight="1" x14ac:dyDescent="0.2">
      <c r="A52" s="53" t="s">
        <v>85</v>
      </c>
      <c r="B52" s="47" t="s">
        <v>53</v>
      </c>
      <c r="C52" s="116"/>
      <c r="D52" s="117"/>
      <c r="E52" s="43"/>
      <c r="F52" s="43">
        <f t="shared" si="1"/>
        <v>0</v>
      </c>
    </row>
    <row r="53" spans="1:8" ht="13.5" customHeight="1" x14ac:dyDescent="0.2">
      <c r="A53" s="41"/>
      <c r="B53" s="105" t="s">
        <v>86</v>
      </c>
      <c r="C53" s="124"/>
      <c r="D53" s="106"/>
      <c r="E53" s="49">
        <f>IF(SUM(E36,E38:E52)&gt;F16,"PREVIŠE",IF(AND(C21=40,SUM(E36,E38:E52)&lt;F16),"MALO",SUM(E36,E38:E52)))</f>
        <v>24</v>
      </c>
      <c r="F53" s="49">
        <f>SUM(F36:F52)</f>
        <v>840</v>
      </c>
    </row>
    <row r="54" spans="1:8" s="57" customFormat="1" ht="15" customHeight="1" x14ac:dyDescent="0.2">
      <c r="A54" s="27"/>
      <c r="B54" s="27"/>
      <c r="C54" s="27"/>
      <c r="D54" s="56" t="str">
        <f>IF(SUM(E31:E33,E41:E42,E44:E45,E47:E51)&gt;3,"PREVIŠE-Članak 13. stavak 11. Pravilnika","")</f>
        <v/>
      </c>
      <c r="E54" s="27"/>
      <c r="F54" s="27"/>
      <c r="G54" s="1"/>
      <c r="H54" s="1"/>
    </row>
    <row r="55" spans="1:8" s="57" customFormat="1" ht="15" customHeight="1" x14ac:dyDescent="0.2">
      <c r="A55" s="35" t="s">
        <v>87</v>
      </c>
      <c r="B55" s="125" t="s">
        <v>0</v>
      </c>
      <c r="C55" s="125"/>
      <c r="D55" s="125"/>
      <c r="E55" s="31"/>
      <c r="F55" s="31"/>
    </row>
    <row r="56" spans="1:8" ht="26.1" customHeight="1" x14ac:dyDescent="0.2">
      <c r="A56" s="38" t="s">
        <v>35</v>
      </c>
      <c r="B56" s="105" t="s">
        <v>88</v>
      </c>
      <c r="C56" s="124"/>
      <c r="D56" s="106"/>
      <c r="E56" s="40" t="s">
        <v>37</v>
      </c>
      <c r="F56" s="40" t="s">
        <v>38</v>
      </c>
    </row>
    <row r="57" spans="1:8" ht="15" customHeight="1" x14ac:dyDescent="0.2">
      <c r="A57" s="41" t="s">
        <v>14</v>
      </c>
      <c r="B57" s="126" t="s">
        <v>89</v>
      </c>
      <c r="C57" s="127"/>
      <c r="D57" s="128"/>
      <c r="E57" s="58">
        <f>CEILING(((E28+E29)*30/60),0.5)</f>
        <v>8</v>
      </c>
      <c r="F57" s="43">
        <f>E57*$E$25</f>
        <v>280</v>
      </c>
    </row>
    <row r="58" spans="1:8" ht="15" customHeight="1" x14ac:dyDescent="0.2">
      <c r="A58" s="41" t="s">
        <v>41</v>
      </c>
      <c r="B58" s="126" t="s">
        <v>1</v>
      </c>
      <c r="C58" s="127"/>
      <c r="D58" s="128"/>
      <c r="E58" s="43">
        <f>E30</f>
        <v>2</v>
      </c>
      <c r="F58" s="43">
        <f t="shared" ref="F58:F61" si="2">E58*$E$25</f>
        <v>70</v>
      </c>
    </row>
    <row r="59" spans="1:8" ht="15" customHeight="1" x14ac:dyDescent="0.2">
      <c r="A59" s="41" t="s">
        <v>43</v>
      </c>
      <c r="B59" s="42" t="s">
        <v>90</v>
      </c>
      <c r="C59" s="59"/>
      <c r="D59" s="60"/>
      <c r="E59" s="43">
        <f>E32+E50</f>
        <v>0</v>
      </c>
      <c r="F59" s="43">
        <f t="shared" si="2"/>
        <v>0</v>
      </c>
    </row>
    <row r="60" spans="1:8" ht="15" customHeight="1" x14ac:dyDescent="0.2">
      <c r="A60" s="41" t="s">
        <v>45</v>
      </c>
      <c r="B60" s="126" t="s">
        <v>91</v>
      </c>
      <c r="C60" s="127"/>
      <c r="D60" s="128"/>
      <c r="E60" s="43">
        <f>E33+E51</f>
        <v>0</v>
      </c>
      <c r="F60" s="43">
        <f t="shared" si="2"/>
        <v>0</v>
      </c>
    </row>
    <row r="61" spans="1:8" ht="15" customHeight="1" x14ac:dyDescent="0.2">
      <c r="A61" s="48" t="s">
        <v>48</v>
      </c>
      <c r="B61" s="126" t="s">
        <v>92</v>
      </c>
      <c r="C61" s="127"/>
      <c r="D61" s="128"/>
      <c r="E61" s="58">
        <f>C21-E53-E57-E58-E59-E60</f>
        <v>6</v>
      </c>
      <c r="F61" s="43">
        <f t="shared" si="2"/>
        <v>210</v>
      </c>
    </row>
    <row r="62" spans="1:8" ht="20.100000000000001" customHeight="1" x14ac:dyDescent="0.2">
      <c r="A62" s="61"/>
      <c r="B62" s="124" t="s">
        <v>93</v>
      </c>
      <c r="C62" s="124"/>
      <c r="D62" s="106"/>
      <c r="E62" s="49">
        <f>SUM(E57:E61)</f>
        <v>16</v>
      </c>
      <c r="F62" s="49">
        <f>SUM(F57:F61)</f>
        <v>560</v>
      </c>
    </row>
    <row r="63" spans="1:8" ht="9.9499999999999993" customHeight="1" x14ac:dyDescent="0.2">
      <c r="A63" s="2"/>
      <c r="B63" s="2"/>
      <c r="C63" s="2"/>
      <c r="D63" s="2"/>
      <c r="E63" s="2"/>
      <c r="F63" s="2"/>
    </row>
    <row r="64" spans="1:8" ht="25.5" x14ac:dyDescent="0.2">
      <c r="A64" s="62" t="s">
        <v>94</v>
      </c>
      <c r="B64" s="129" t="s">
        <v>95</v>
      </c>
      <c r="C64" s="129"/>
      <c r="D64" s="130"/>
      <c r="E64" s="40" t="s">
        <v>37</v>
      </c>
      <c r="F64" s="40" t="s">
        <v>38</v>
      </c>
    </row>
    <row r="65" spans="1:6" x14ac:dyDescent="0.2">
      <c r="A65" s="53" t="s">
        <v>14</v>
      </c>
      <c r="B65" s="126" t="s">
        <v>92</v>
      </c>
      <c r="C65" s="127"/>
      <c r="D65" s="63"/>
      <c r="E65" s="43"/>
      <c r="F65" s="34">
        <f>F25-F53-F62</f>
        <v>376</v>
      </c>
    </row>
    <row r="66" spans="1:6" x14ac:dyDescent="0.2">
      <c r="A66" s="2"/>
      <c r="B66" s="2"/>
      <c r="C66" s="2"/>
      <c r="D66" s="2"/>
      <c r="E66" s="2"/>
      <c r="F66" s="2"/>
    </row>
    <row r="67" spans="1:6" ht="20.100000000000001" customHeight="1" x14ac:dyDescent="0.2">
      <c r="A67" s="2"/>
      <c r="B67" s="121" t="s">
        <v>96</v>
      </c>
      <c r="C67" s="122"/>
      <c r="D67" s="123"/>
      <c r="E67" s="64">
        <f>E53+E62+E65</f>
        <v>40</v>
      </c>
      <c r="F67" s="64">
        <f>F53+F62+F65</f>
        <v>1776</v>
      </c>
    </row>
    <row r="68" spans="1:6" ht="9.9499999999999993" customHeight="1" x14ac:dyDescent="0.2">
      <c r="A68" s="2"/>
      <c r="B68" s="2"/>
      <c r="C68" s="2"/>
      <c r="D68" s="2"/>
      <c r="E68" s="2"/>
      <c r="F68" s="2"/>
    </row>
    <row r="69" spans="1:6" ht="26.1" customHeight="1" x14ac:dyDescent="0.2">
      <c r="A69" s="62" t="s">
        <v>97</v>
      </c>
      <c r="B69" s="134" t="s">
        <v>98</v>
      </c>
      <c r="C69" s="129"/>
      <c r="D69" s="130"/>
      <c r="E69" s="40" t="s">
        <v>37</v>
      </c>
      <c r="F69" s="40" t="s">
        <v>38</v>
      </c>
    </row>
    <row r="70" spans="1:6" x14ac:dyDescent="0.2">
      <c r="A70" s="41" t="s">
        <v>14</v>
      </c>
      <c r="B70" s="65" t="s">
        <v>99</v>
      </c>
      <c r="C70" s="135"/>
      <c r="D70" s="136"/>
      <c r="E70" s="66">
        <f>C22</f>
        <v>0</v>
      </c>
      <c r="F70" s="43">
        <f>E70*$E$25</f>
        <v>0</v>
      </c>
    </row>
    <row r="71" spans="1:6" x14ac:dyDescent="0.2">
      <c r="A71" s="41" t="s">
        <v>41</v>
      </c>
      <c r="B71" s="126" t="s">
        <v>100</v>
      </c>
      <c r="C71" s="127"/>
      <c r="D71" s="128"/>
      <c r="E71" s="43">
        <f>CEILING((E70*30/60),0.5)</f>
        <v>0</v>
      </c>
      <c r="F71" s="43">
        <f>E71*$E$25</f>
        <v>0</v>
      </c>
    </row>
    <row r="72" spans="1:6" ht="9.9499999999999993" customHeight="1" x14ac:dyDescent="0.2">
      <c r="A72" s="67"/>
      <c r="B72" s="68"/>
      <c r="C72" s="69"/>
      <c r="D72" s="69"/>
      <c r="E72" s="70"/>
      <c r="F72" s="70"/>
    </row>
    <row r="73" spans="1:6" ht="24.95" customHeight="1" x14ac:dyDescent="0.2">
      <c r="A73" s="27"/>
      <c r="B73" s="137" t="s">
        <v>101</v>
      </c>
      <c r="C73" s="138"/>
      <c r="D73" s="139"/>
      <c r="E73" s="71">
        <f>E53+E62+E65+E70+E71</f>
        <v>40</v>
      </c>
      <c r="F73" s="71">
        <f>F53+F62+F65+F70+F71</f>
        <v>1776</v>
      </c>
    </row>
    <row r="74" spans="1:6" ht="9.9499999999999993" customHeight="1" x14ac:dyDescent="0.2">
      <c r="A74" s="27"/>
      <c r="B74" s="72"/>
      <c r="C74" s="72"/>
      <c r="D74" s="72"/>
      <c r="E74" s="51"/>
      <c r="F74" s="51"/>
    </row>
    <row r="75" spans="1:6" x14ac:dyDescent="0.2">
      <c r="A75" s="2"/>
      <c r="B75" s="2" t="s">
        <v>102</v>
      </c>
      <c r="C75" s="37" t="s">
        <v>103</v>
      </c>
      <c r="D75" s="2"/>
      <c r="E75" s="2" t="s">
        <v>4</v>
      </c>
      <c r="F75" s="2"/>
    </row>
    <row r="76" spans="1:6" x14ac:dyDescent="0.2">
      <c r="A76" s="2"/>
      <c r="B76" s="32" t="str">
        <f>IF($C$75="NE"," ",IF(AND($C$75="DA",E76&gt;0),"2. ŠKOLA",""))</f>
        <v xml:space="preserve"> </v>
      </c>
      <c r="C76" s="29"/>
      <c r="D76" s="2"/>
      <c r="E76" s="37"/>
      <c r="F76" s="2"/>
    </row>
    <row r="77" spans="1:6" x14ac:dyDescent="0.2">
      <c r="A77" s="2"/>
      <c r="B77" s="32" t="str">
        <f>IF($C$75="NE"," ",IF(AND($C$75="DA",E77&gt;0),"3. ŠKOLA",""))</f>
        <v xml:space="preserve"> </v>
      </c>
      <c r="C77" s="29"/>
      <c r="D77" s="2"/>
      <c r="E77" s="37"/>
      <c r="F77" s="2"/>
    </row>
    <row r="78" spans="1:6" x14ac:dyDescent="0.2">
      <c r="A78" s="2"/>
      <c r="B78" s="32" t="str">
        <f>IF($C$75="NE"," ",IF(AND($C$75="DA",E78&gt;0),"4. ŠKOLA",""))</f>
        <v xml:space="preserve"> </v>
      </c>
      <c r="C78" s="29"/>
      <c r="D78" s="2"/>
      <c r="E78" s="37"/>
      <c r="F78" s="2"/>
    </row>
    <row r="79" spans="1:6" ht="12.75" customHeight="1" x14ac:dyDescent="0.2">
      <c r="A79" s="115" t="s">
        <v>104</v>
      </c>
      <c r="B79" s="115"/>
      <c r="C79" s="115"/>
      <c r="D79" s="115"/>
      <c r="E79" s="115"/>
      <c r="F79" s="2"/>
    </row>
    <row r="80" spans="1:6" ht="9.9499999999999993" customHeight="1" x14ac:dyDescent="0.2">
      <c r="A80" s="2"/>
      <c r="B80" s="2"/>
      <c r="C80" s="2"/>
      <c r="D80" s="2"/>
      <c r="E80" s="2"/>
      <c r="F80" s="2"/>
    </row>
    <row r="81" spans="1:6" ht="69" customHeight="1" x14ac:dyDescent="0.2">
      <c r="A81" s="132" t="s">
        <v>105</v>
      </c>
      <c r="B81" s="132"/>
      <c r="C81" s="132"/>
      <c r="D81" s="132"/>
      <c r="E81" s="132"/>
      <c r="F81" s="2"/>
    </row>
    <row r="82" spans="1:6" x14ac:dyDescent="0.2">
      <c r="A82" s="131" t="s">
        <v>106</v>
      </c>
      <c r="B82" s="131"/>
      <c r="C82" s="131"/>
      <c r="D82" s="73" t="str">
        <f>E10</f>
        <v>2020. / 2021.</v>
      </c>
      <c r="E82" s="73"/>
      <c r="F82" s="2"/>
    </row>
    <row r="83" spans="1:6" x14ac:dyDescent="0.2">
      <c r="A83" s="74" t="s">
        <v>107</v>
      </c>
      <c r="B83" s="74"/>
      <c r="C83" s="74"/>
      <c r="D83" s="73"/>
      <c r="E83" s="73"/>
      <c r="F83" s="2"/>
    </row>
    <row r="84" spans="1:6" ht="9.9499999999999993" customHeight="1" x14ac:dyDescent="0.2">
      <c r="A84" s="2"/>
      <c r="B84" s="73"/>
      <c r="C84" s="73"/>
      <c r="D84" s="73"/>
      <c r="E84" s="73"/>
      <c r="F84" s="2"/>
    </row>
    <row r="85" spans="1:6" x14ac:dyDescent="0.2">
      <c r="A85" s="75" t="s">
        <v>108</v>
      </c>
      <c r="B85" s="73"/>
      <c r="C85" s="73"/>
      <c r="D85" s="73"/>
      <c r="E85" s="73"/>
      <c r="F85" s="2"/>
    </row>
    <row r="86" spans="1:6" ht="31.5" customHeight="1" x14ac:dyDescent="0.2">
      <c r="A86" s="132" t="s">
        <v>109</v>
      </c>
      <c r="B86" s="132"/>
      <c r="C86" s="132"/>
      <c r="D86" s="132"/>
      <c r="E86" s="132"/>
      <c r="F86" s="2"/>
    </row>
    <row r="87" spans="1:6" ht="9.9499999999999993" customHeight="1" x14ac:dyDescent="0.2">
      <c r="A87" s="73"/>
      <c r="B87" s="73"/>
      <c r="C87" s="73"/>
      <c r="D87" s="73"/>
      <c r="E87" s="73"/>
      <c r="F87" s="2"/>
    </row>
    <row r="88" spans="1:6" x14ac:dyDescent="0.2">
      <c r="A88" s="76" t="s">
        <v>110</v>
      </c>
      <c r="B88" s="2"/>
      <c r="C88" s="2"/>
      <c r="D88" s="2"/>
      <c r="E88" s="2"/>
      <c r="F88" s="2"/>
    </row>
    <row r="89" spans="1:6" x14ac:dyDescent="0.2">
      <c r="A89" s="77" t="s">
        <v>14</v>
      </c>
      <c r="B89" s="2" t="str">
        <f>B12</f>
        <v>MARIJA HORVAT</v>
      </c>
      <c r="C89" s="78"/>
      <c r="D89" s="78"/>
      <c r="E89" s="2"/>
      <c r="F89" s="2"/>
    </row>
    <row r="90" spans="1:6" x14ac:dyDescent="0.2">
      <c r="A90" s="77"/>
      <c r="B90" s="79" t="s">
        <v>111</v>
      </c>
      <c r="C90" s="80" t="s">
        <v>112</v>
      </c>
      <c r="D90" s="32" t="str">
        <f>B12</f>
        <v>MARIJA HORVAT</v>
      </c>
      <c r="E90" s="2"/>
      <c r="F90" s="2"/>
    </row>
    <row r="91" spans="1:6" x14ac:dyDescent="0.2">
      <c r="A91" s="77" t="s">
        <v>41</v>
      </c>
      <c r="B91" s="81" t="s">
        <v>113</v>
      </c>
      <c r="C91" s="2"/>
      <c r="D91" s="2"/>
      <c r="E91" s="2"/>
      <c r="F91" s="2"/>
    </row>
    <row r="92" spans="1:6" x14ac:dyDescent="0.2">
      <c r="A92" s="77" t="s">
        <v>43</v>
      </c>
      <c r="B92" s="76" t="s">
        <v>114</v>
      </c>
      <c r="C92" s="2"/>
      <c r="D92" s="2"/>
      <c r="E92" s="2"/>
      <c r="F92" s="2"/>
    </row>
    <row r="93" spans="1:6" x14ac:dyDescent="0.2">
      <c r="A93" s="2"/>
      <c r="B93" s="2"/>
      <c r="C93" s="2"/>
      <c r="D93" s="133" t="s">
        <v>115</v>
      </c>
      <c r="E93" s="133"/>
      <c r="F93" s="2"/>
    </row>
    <row r="94" spans="1:6" x14ac:dyDescent="0.2">
      <c r="A94" s="2"/>
      <c r="B94" s="2"/>
      <c r="C94" s="2"/>
      <c r="D94" s="133" t="s">
        <v>116</v>
      </c>
      <c r="E94" s="133"/>
      <c r="F94" s="2"/>
    </row>
    <row r="95" spans="1:6" x14ac:dyDescent="0.2">
      <c r="A95" s="3"/>
      <c r="B95" s="3"/>
      <c r="C95" s="3"/>
      <c r="D95" s="3"/>
      <c r="E95" s="3"/>
    </row>
    <row r="96" spans="1:6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</sheetData>
  <sheetProtection sheet="1" formatCells="0" formatRows="0"/>
  <protectedRanges>
    <protectedRange sqref="E10:F10" name="II_Godina_1"/>
    <protectedRange sqref="A1:F7" name="I_Zaglavlje_1"/>
    <protectedRange sqref="A86" name="Uputa o pravnom lijeku"/>
    <protectedRange sqref="C70:D70" name="VI_Prekovremeni"/>
    <protectedRange sqref="C31:E35 C38:E52 C28:E29" name="V_NOO"/>
    <protectedRange sqref="C21:C22 E24:F25" name="IV_2._Radno_vrijeme_br.tj"/>
    <protectedRange sqref="B12:F12 B16 C18 F16" name="III_1._Učitelj_podaci"/>
    <protectedRange sqref="A75:F81" name="VII_Napomena_Obrazlozenje"/>
    <protectedRange sqref="A91:B92" name="VIII_Dostaviti"/>
    <protectedRange sqref="D93:E94" name="VIIII_Ravnatelj"/>
  </protectedRanges>
  <mergeCells count="58">
    <mergeCell ref="A82:C82"/>
    <mergeCell ref="A86:E86"/>
    <mergeCell ref="D93:E93"/>
    <mergeCell ref="D94:E94"/>
    <mergeCell ref="B69:D69"/>
    <mergeCell ref="C70:D70"/>
    <mergeCell ref="B71:D71"/>
    <mergeCell ref="B73:D73"/>
    <mergeCell ref="A79:E79"/>
    <mergeCell ref="A81:E81"/>
    <mergeCell ref="B67:D67"/>
    <mergeCell ref="C52:D52"/>
    <mergeCell ref="B53:D53"/>
    <mergeCell ref="B55:D55"/>
    <mergeCell ref="B56:D56"/>
    <mergeCell ref="B57:D57"/>
    <mergeCell ref="B58:D58"/>
    <mergeCell ref="B60:D60"/>
    <mergeCell ref="B61:D61"/>
    <mergeCell ref="B62:D62"/>
    <mergeCell ref="B64:D64"/>
    <mergeCell ref="B65:C65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B36:D36"/>
    <mergeCell ref="B37:D37"/>
    <mergeCell ref="C38:D38"/>
    <mergeCell ref="C27:D27"/>
    <mergeCell ref="A1:B1"/>
    <mergeCell ref="A2:B2"/>
    <mergeCell ref="A3:B3"/>
    <mergeCell ref="A4:B4"/>
    <mergeCell ref="A5:B5"/>
    <mergeCell ref="A7:E7"/>
    <mergeCell ref="B9:D9"/>
    <mergeCell ref="B10:D10"/>
    <mergeCell ref="D16:E16"/>
    <mergeCell ref="D18:E18"/>
    <mergeCell ref="B26:D26"/>
  </mergeCells>
  <conditionalFormatting sqref="D54">
    <cfRule type="containsText" dxfId="3" priority="4" operator="containsText" text="PREVIŠE">
      <formula>NOT(ISERROR(SEARCH("PREVIŠE",D54)))</formula>
    </cfRule>
  </conditionalFormatting>
  <conditionalFormatting sqref="E36">
    <cfRule type="containsText" dxfId="2" priority="3" operator="containsText" text="PREVIŠE">
      <formula>NOT(ISERROR(SEARCH("PREVIŠE",E36)))</formula>
    </cfRule>
  </conditionalFormatting>
  <conditionalFormatting sqref="E53">
    <cfRule type="containsText" dxfId="1" priority="1" operator="containsText" text="MALO">
      <formula>NOT(ISERROR(SEARCH("MALO",E53)))</formula>
    </cfRule>
    <cfRule type="containsText" dxfId="0" priority="2" operator="containsText" text="PREVIŠE">
      <formula>NOT(ISERROR(SEARCH("PREVIŠE",E53)))</formula>
    </cfRule>
  </conditionalFormatting>
  <dataValidations count="31">
    <dataValidation allowBlank="1" showInputMessage="1" showErrorMessage="1" prompt="UNESITE RAZREDNE ODJELE ILI SKUPINE" sqref="C28:D29"/>
    <dataValidation allowBlank="1" showInputMessage="1" showErrorMessage="1" prompt="UNESITE ŠKOLSKU GODINU" sqref="E10"/>
    <dataValidation allowBlank="1" showInputMessage="1" showErrorMessage="1" prompt="PUNOM ILI NEPUNOM RADNOM VREMENU" sqref="B21"/>
    <dataValidation allowBlank="1" showInputMessage="1" showErrorMessage="1" prompt="UNESITE NAZIV ČETVRTE ŠKOLE" sqref="C78"/>
    <dataValidation type="list" allowBlank="1" showDropDown="1" showInputMessage="1" showErrorMessage="1" error="NAJVIŠE 1 SATA" prompt="1 SAT" sqref="E49">
      <formula1>"1"</formula1>
    </dataValidation>
    <dataValidation allowBlank="1" showInputMessage="1" showErrorMessage="1" prompt="-koordinator  nacionalnih ili međunarodnih projekata-1 sat_x000a_-voditelj ŽSV-1sat_x000a_-član stručnog povjerenstva za utvrđivanje psihofizičkog stanja djeteta-1 sat_x000a_-poduka plivanja te kinezioterapeutski rad_x000a_-posebna odgojno-obrazovna potpora_x000a_" sqref="C49:D49"/>
    <dataValidation allowBlank="1" showInputMessage="1" showErrorMessage="1" prompt="2 sata tjedno uz uvjet da je redovitom i/ili izbornom nastavom zadužen s minimalnim brojem sati za ostvarivanje prava na puno radno vrijeme" sqref="C34:D34"/>
    <dataValidation type="list" allowBlank="1" showDropDown="1" showInputMessage="1" showErrorMessage="1" error="2 SATA" prompt="2 SATA" sqref="E33 E44">
      <formula1>"2"</formula1>
    </dataValidation>
    <dataValidation allowBlank="1" showInputMessage="1" showErrorMessage="1" prompt="Povjerenik radnika za zaštitu na radu - 2 sata" sqref="C33:D33"/>
    <dataValidation type="list" allowBlank="1" showDropDown="1" showInputMessage="1" showErrorMessage="1" error="1 ILI 3 SATA" prompt="1 ILI 3 SATA" sqref="E32">
      <formula1>"1,3"</formula1>
    </dataValidation>
    <dataValidation allowBlank="1" showInputMessage="1" showErrorMessage="1" prompt="-sindikalni povjerenik -_x000a_1 sat_x000a_-sindikalni povjerenik koji je preuzeo prava i_x000a_obveze radničkog vijeća-3 sata" sqref="C32:D32"/>
    <dataValidation type="list" allowBlank="1" showInputMessage="1" showErrorMessage="1" error="22;23; ILI 24 SATA" prompt="UNESITE TJEDNU OBVEZU ZA PUNO RADNO VRIJEME 22,23 ili 24 SATA" sqref="F16">
      <formula1>"22,23,24"</formula1>
    </dataValidation>
    <dataValidation type="list" allowBlank="1" showDropDown="1" showInputMessage="1" showErrorMessage="1" errorTitle="Članak 8. stavak 7. Pravilnika" error="2,4 ILI 6 SATI" prompt="2,4, ILI 6 SATI" sqref="E35">
      <formula1>"2,4,6"</formula1>
    </dataValidation>
    <dataValidation type="list" allowBlank="1" showDropDown="1" showInputMessage="1" showErrorMessage="1" error="NAJVIŠE  SAT" prompt="1 SAT" sqref="E46">
      <formula1>"1"</formula1>
    </dataValidation>
    <dataValidation type="list" allowBlank="1" showDropDown="1" showInputMessage="1" showErrorMessage="1" error="NAJVIŠE 3 SATA" prompt="NAJVIŠE 3 SATA" sqref="E47:E48">
      <formula1>"1,2,3"</formula1>
    </dataValidation>
    <dataValidation type="list" allowBlank="1" showDropDown="1" showInputMessage="1" showErrorMessage="1" error="NAJVIŠE 2 SATA" prompt="2 SATA" sqref="E51:E52 E43 E45">
      <formula1>"2"</formula1>
    </dataValidation>
    <dataValidation type="list" allowBlank="1" showDropDown="1" showInputMessage="1" showErrorMessage="1" error="NAJVIŠE 3 SATA" prompt="1,2 ILI 3 SATA" sqref="E50 E41:E42">
      <formula1>"1,2,3"</formula1>
    </dataValidation>
    <dataValidation type="list" allowBlank="1" showInputMessage="1" showErrorMessage="1" prompt="UNESITE TJEDNU OBVEZU ZA PUNO RADNO VRIJEME" sqref="E17">
      <formula1>"22,23,24"</formula1>
    </dataValidation>
    <dataValidation type="list" allowBlank="1" showDropDown="1" showInputMessage="1" showErrorMessage="1" errorTitle="RAZREDNIŠTVO" error="2 SATA ILI PRAZNO" sqref="E30">
      <formula1>"0,2"</formula1>
    </dataValidation>
    <dataValidation type="list" allowBlank="1" showDropDown="1" showInputMessage="1" showErrorMessage="1" errorTitle="Članak 38. KU" error="2 SATA SAMO U JEDNOJ ŠKOLI" prompt="2 SATA SAMO U JEDNOJ ŠKOLI" sqref="E34">
      <formula1>"0,2"</formula1>
    </dataValidation>
    <dataValidation type="whole" allowBlank="1" showInputMessage="1" showErrorMessage="1" errorTitle="Članak 13. stavak 7. Pravilnika" error="NAJVIŠE 2 SATA" prompt="NAJVIŠE 2 SATA" sqref="E31">
      <formula1>0</formula1>
      <formula2>2</formula2>
    </dataValidation>
    <dataValidation allowBlank="1" showInputMessage="1" showErrorMessage="1" prompt="-zbor/orkestar_x000a_-vizualni identitet_x000a_-sportsko društvo_x000a_-klub mladih tehničara_x000a_-učenička zadruga_x000a_-mentorski rad s darovitim učenicima" sqref="C31:D31"/>
    <dataValidation allowBlank="1" showInputMessage="1" showErrorMessage="1" prompt="UNESITE NAZIV TREĆE ŠKOLE" sqref="C77"/>
    <dataValidation allowBlank="1" showInputMessage="1" showErrorMessage="1" prompt="UNESITE NAZIV DRUGE ŠKOLE" sqref="C76"/>
    <dataValidation allowBlank="1" showInputMessage="1" showErrorMessage="1" prompt="TJEDNI BROJ SATI" sqref="E76:E78"/>
    <dataValidation allowBlank="1" showInputMessage="1" showErrorMessage="1" prompt="UNESITE BROJ NASTAVNIH TJEDANA" sqref="E25"/>
    <dataValidation allowBlank="1" showInputMessage="1" showErrorMessage="1" prompt="UNESITE GODIŠNJI BROJ SATI" sqref="F25"/>
    <dataValidation allowBlank="1" showInputMessage="1" showErrorMessage="1" prompt="UNESITE RAZREDNI ODJEL" sqref="C18"/>
    <dataValidation type="whole" allowBlank="1" showInputMessage="1" showErrorMessage="1" errorTitle="UGOVOR O RADU" error="NAJVIŠE 40 SATI" prompt="UNESITE TJEDNI BROJ SATI" sqref="C21">
      <formula1>0</formula1>
      <formula2>40</formula2>
    </dataValidation>
    <dataValidation type="whole" allowBlank="1" showInputMessage="1" showErrorMessage="1" errorTitle="PREKOVREMENI RAD" error="NAJVIŠE 10 SATI TJEDNO" prompt="UNESITE PREKOVREMENI TJEDNI BROJ SATI" sqref="C22">
      <formula1>0</formula1>
      <formula2>10</formula2>
    </dataValidation>
    <dataValidation type="list" allowBlank="1" showInputMessage="1" showErrorMessage="1" prompt="DA ILI NE" sqref="C75">
      <formula1>"DA,NE"</formula1>
    </dataValidation>
  </dataValidations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AF564"/>
  </sheetPr>
  <dimension ref="B1:D20"/>
  <sheetViews>
    <sheetView workbookViewId="0">
      <selection activeCell="I13" sqref="I13"/>
    </sheetView>
  </sheetViews>
  <sheetFormatPr defaultColWidth="9.140625" defaultRowHeight="12.75" x14ac:dyDescent="0.2"/>
  <cols>
    <col min="1" max="1" width="5" style="1" customWidth="1"/>
    <col min="2" max="2" width="21.5703125" style="1" bestFit="1" customWidth="1"/>
    <col min="3" max="4" width="15.7109375" style="1" customWidth="1"/>
    <col min="5" max="16384" width="9.140625" style="1"/>
  </cols>
  <sheetData>
    <row r="1" spans="2:4" ht="15.75" thickBot="1" x14ac:dyDescent="0.3">
      <c r="B1" s="140" t="s">
        <v>117</v>
      </c>
      <c r="C1" s="140"/>
      <c r="D1" s="140"/>
    </row>
    <row r="4" spans="2:4" ht="20.100000000000001" customHeight="1" x14ac:dyDescent="0.2">
      <c r="B4" s="82"/>
      <c r="C4" s="83" t="s">
        <v>4</v>
      </c>
      <c r="D4" s="83" t="s">
        <v>118</v>
      </c>
    </row>
    <row r="5" spans="2:4" ht="20.100000000000001" customHeight="1" x14ac:dyDescent="0.2">
      <c r="B5" s="84" t="s">
        <v>119</v>
      </c>
      <c r="C5" s="85">
        <v>40</v>
      </c>
      <c r="D5" s="86">
        <f>ROUND(C5/40*8,1)</f>
        <v>8</v>
      </c>
    </row>
    <row r="6" spans="2:4" ht="20.100000000000001" customHeight="1" x14ac:dyDescent="0.2">
      <c r="B6" s="87"/>
      <c r="C6" s="88"/>
      <c r="D6" s="88"/>
    </row>
    <row r="7" spans="2:4" ht="20.100000000000001" customHeight="1" x14ac:dyDescent="0.2">
      <c r="B7" s="89"/>
      <c r="C7" s="90" t="s">
        <v>4</v>
      </c>
      <c r="D7" s="91" t="s">
        <v>120</v>
      </c>
    </row>
    <row r="8" spans="2:4" ht="20.100000000000001" customHeight="1" x14ac:dyDescent="0.2">
      <c r="B8" s="92" t="s">
        <v>121</v>
      </c>
      <c r="C8" s="85">
        <v>0</v>
      </c>
      <c r="D8" s="86">
        <f>C8*C10</f>
        <v>0</v>
      </c>
    </row>
    <row r="9" spans="2:4" ht="20.100000000000001" customHeight="1" x14ac:dyDescent="0.2">
      <c r="B9" s="93"/>
      <c r="C9" s="94"/>
      <c r="D9" s="94"/>
    </row>
    <row r="10" spans="2:4" ht="20.100000000000001" customHeight="1" x14ac:dyDescent="0.2">
      <c r="B10" s="95" t="s">
        <v>122</v>
      </c>
      <c r="C10" s="85">
        <v>35</v>
      </c>
      <c r="D10" s="94"/>
    </row>
    <row r="11" spans="2:4" ht="20.100000000000001" customHeight="1" x14ac:dyDescent="0.2">
      <c r="B11" s="93"/>
      <c r="C11" s="94"/>
      <c r="D11" s="94"/>
    </row>
    <row r="12" spans="2:4" ht="20.100000000000001" customHeight="1" x14ac:dyDescent="0.2">
      <c r="B12" s="96"/>
      <c r="C12" s="97" t="s">
        <v>123</v>
      </c>
      <c r="D12" s="97" t="s">
        <v>124</v>
      </c>
    </row>
    <row r="13" spans="2:4" ht="20.100000000000001" customHeight="1" x14ac:dyDescent="0.2">
      <c r="B13" s="98" t="s">
        <v>123</v>
      </c>
      <c r="C13" s="85">
        <v>365</v>
      </c>
      <c r="D13" s="86">
        <f>ROUND(C13*$D$5,1)</f>
        <v>2920</v>
      </c>
    </row>
    <row r="14" spans="2:4" ht="20.100000000000001" customHeight="1" x14ac:dyDescent="0.2">
      <c r="B14" s="99" t="s">
        <v>125</v>
      </c>
      <c r="C14" s="86">
        <v>104</v>
      </c>
      <c r="D14" s="86">
        <f>ROUND(C14*$D$5,1)</f>
        <v>832</v>
      </c>
    </row>
    <row r="15" spans="2:4" ht="25.5" x14ac:dyDescent="0.2">
      <c r="B15" s="100" t="s">
        <v>126</v>
      </c>
      <c r="C15" s="104">
        <v>9</v>
      </c>
      <c r="D15" s="86">
        <f>ROUND(C15*$D$5,1)</f>
        <v>72</v>
      </c>
    </row>
    <row r="16" spans="2:4" ht="20.100000000000001" customHeight="1" x14ac:dyDescent="0.2">
      <c r="B16" s="101" t="s">
        <v>127</v>
      </c>
      <c r="C16" s="85">
        <v>30</v>
      </c>
      <c r="D16" s="86">
        <f>ROUND(C16*$D$5,1)</f>
        <v>240</v>
      </c>
    </row>
    <row r="17" spans="2:4" ht="20.100000000000001" customHeight="1" x14ac:dyDescent="0.2">
      <c r="B17" s="82"/>
      <c r="C17" s="102">
        <f>ROUND(C8+C13-C14-C15-C16,0)</f>
        <v>222</v>
      </c>
      <c r="D17" s="102">
        <f>ROUND(D8+D13-D14-D15-D16,0)</f>
        <v>1776</v>
      </c>
    </row>
    <row r="20" spans="2:4" x14ac:dyDescent="0.2">
      <c r="B20" s="103" t="s">
        <v>128</v>
      </c>
    </row>
  </sheetData>
  <sheetProtection sheet="1" formatCells="0"/>
  <protectedRanges>
    <protectedRange sqref="C5 C8 C10 C13 C15 C16" name="Raspon1"/>
  </protectedRanges>
  <mergeCells count="1">
    <mergeCell ref="B1:D1"/>
  </mergeCells>
  <dataValidations count="4">
    <dataValidation type="list" allowBlank="1" showDropDown="1" showInputMessage="1" showErrorMessage="1" errorTitle="DANA U GODINI" error="UNESITE 365 ILI 366" promptTitle="DANA U GODINI" prompt="UNESITE 365 ILI 366" sqref="C13">
      <formula1>"365,366"</formula1>
    </dataValidation>
    <dataValidation type="whole" operator="lessThanOrEqual" allowBlank="1" showInputMessage="1" showErrorMessage="1" errorTitle="GODIŠNJI ODMOR" error="NAJVIŠE 30 DANA" promptTitle="GODIŠNJI ODMOR" prompt="UNESITE DANE GODIŠNJEG ODMORA" sqref="C16">
      <formula1>30</formula1>
    </dataValidation>
    <dataValidation type="whole" allowBlank="1" showInputMessage="1" showErrorMessage="1" errorTitle="UGOVOR O RADU" error="NAJVIŠE 40 SATI" promptTitle="UGOVOR O RADU" prompt="UNESITE BROJ SATI UGOVORA O RADU" sqref="C5">
      <formula1>0</formula1>
      <formula2>40</formula2>
    </dataValidation>
    <dataValidation type="whole" allowBlank="1" showInputMessage="1" showErrorMessage="1" errorTitle="PREKOVREMENI" error="NAJVIŠE 10 SATI" promptTitle="PREKOVREMENI" prompt="UNESITE BROJ SATI PREKOVREMENOG" sqref="C8">
      <formula1>0</formula1>
      <formula2>10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PREDMETNA NASTAVA</vt:lpstr>
      <vt:lpstr>IZRAČUN GODIŠNJEG BROJA SATI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Čota</dc:creator>
  <cp:lastModifiedBy>Josip Mandurić</cp:lastModifiedBy>
  <cp:lastPrinted>2021-05-19T09:28:13Z</cp:lastPrinted>
  <dcterms:created xsi:type="dcterms:W3CDTF">2014-07-10T05:52:37Z</dcterms:created>
  <dcterms:modified xsi:type="dcterms:W3CDTF">2021-05-20T06:52:30Z</dcterms:modified>
</cp:coreProperties>
</file>